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I:\BOURSES ET RÉMUNÉRATION\SRH-74 et contrats\Contrats\"/>
    </mc:Choice>
  </mc:AlternateContent>
  <xr:revisionPtr revIDLastSave="0" documentId="13_ncr:1_{CA4114C6-D25C-441F-9DA4-2BD125E24371}" xr6:coauthVersionLast="47" xr6:coauthVersionMax="47" xr10:uidLastSave="{00000000-0000-0000-0000-000000000000}"/>
  <bookViews>
    <workbookView xWindow="28680" yWindow="390" windowWidth="25440" windowHeight="15390" xr2:uid="{00000000-000D-0000-FFFF-FFFF00000000}"/>
  </bookViews>
  <sheets>
    <sheet name="Feuil1" sheetId="1" r:id="rId1"/>
    <sheet name="Feuil2" sheetId="2" r:id="rId2"/>
    <sheet name="Feuil3" sheetId="3" r:id="rId3"/>
  </sheets>
  <definedNames>
    <definedName name="_xlnm.Print_Area" localSheetId="0">Feuil1!$A$1:$K$53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B27" i="1"/>
  <c r="B26" i="1"/>
  <c r="F28" i="1"/>
  <c r="B25" i="1"/>
  <c r="B28" i="1"/>
  <c r="H17" i="1" l="1"/>
  <c r="F24" i="1" l="1"/>
  <c r="C53" i="1"/>
  <c r="C21" i="1"/>
  <c r="F27" i="1" l="1"/>
  <c r="F26" i="1"/>
  <c r="F25" i="1"/>
  <c r="L29" i="1"/>
  <c r="L26" i="1" l="1"/>
  <c r="L25" i="1"/>
  <c r="L24" i="1"/>
  <c r="I39" i="1" l="1"/>
  <c r="C38" i="1"/>
  <c r="C37" i="1"/>
  <c r="C36" i="1"/>
  <c r="M20" i="1"/>
  <c r="M19" i="1"/>
  <c r="P18" i="1"/>
  <c r="P19" i="1" s="1"/>
  <c r="K21" i="1" s="1"/>
  <c r="J5" i="1"/>
  <c r="K20" i="1" l="1"/>
  <c r="K27" i="1" s="1"/>
  <c r="K24" i="1" l="1"/>
  <c r="K25" i="1"/>
  <c r="K29" i="1"/>
  <c r="K26" i="1"/>
  <c r="K31" i="1" l="1"/>
  <c r="K37" i="1" l="1"/>
  <c r="K38" i="1"/>
  <c r="K36" i="1"/>
  <c r="K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secar30</author>
    <author>Anick Desnoyers</author>
    <author>Stéphanie Allaire</author>
    <author>stall30</author>
  </authors>
  <commentList>
    <comment ref="G2" authorId="0" shapeId="0" xr:uid="{00000000-0006-0000-0000-000001000000}">
      <text>
        <r>
          <rPr>
            <b/>
            <sz val="9"/>
            <color indexed="81"/>
            <rFont val="Tahoma"/>
            <family val="2"/>
          </rPr>
          <t>Information requise pour vérifier l'inscription</t>
        </r>
      </text>
    </comment>
    <comment ref="J4" authorId="0" shapeId="0" xr:uid="{00000000-0006-0000-0000-000002000000}">
      <text>
        <r>
          <rPr>
            <b/>
            <sz val="9"/>
            <color indexed="81"/>
            <rFont val="Tahoma"/>
            <family val="2"/>
          </rPr>
          <t>XXX XXX XXX</t>
        </r>
      </text>
    </comment>
    <comment ref="G7" authorId="0" shapeId="0" xr:uid="{00000000-0006-0000-0000-000003000000}">
      <text>
        <r>
          <rPr>
            <b/>
            <sz val="12"/>
            <color indexed="81"/>
            <rFont val="Calibri"/>
            <family val="2"/>
            <scheme val="minor"/>
          </rPr>
          <t>Si le numéro d'assurance sociale débute par un 9, veuillez indiquer le numéro de permis de travail commencant par U</t>
        </r>
        <r>
          <rPr>
            <b/>
            <sz val="16"/>
            <color indexed="81"/>
            <rFont val="Tahoma"/>
            <family val="2"/>
          </rPr>
          <t xml:space="preserve"> </t>
        </r>
        <r>
          <rPr>
            <sz val="16"/>
            <color indexed="81"/>
            <rFont val="Tahoma"/>
            <family val="2"/>
          </rPr>
          <t xml:space="preserve">
</t>
        </r>
      </text>
    </comment>
    <comment ref="J7" authorId="0" shapeId="0" xr:uid="{00000000-0006-0000-0000-000004000000}">
      <text>
        <r>
          <rPr>
            <sz val="16"/>
            <color indexed="81"/>
            <rFont val="Tahoma"/>
            <family val="2"/>
          </rPr>
          <t>UXXXXXXXXX</t>
        </r>
      </text>
    </comment>
    <comment ref="J8" authorId="0" shapeId="0" xr:uid="{00000000-0006-0000-0000-000005000000}">
      <text>
        <r>
          <rPr>
            <b/>
            <sz val="16"/>
            <color indexed="81"/>
            <rFont val="Tahoma"/>
            <family val="2"/>
          </rPr>
          <t>AAAA-MM-JJ</t>
        </r>
      </text>
    </comment>
    <comment ref="K17" authorId="0" shapeId="0" xr:uid="{00000000-0006-0000-0000-000006000000}">
      <text>
        <r>
          <rPr>
            <b/>
            <sz val="9"/>
            <color indexed="81"/>
            <rFont val="Tahoma"/>
            <family val="2"/>
          </rPr>
          <t xml:space="preserve">Selon la convention, au 21 mars 2022, le taux horaire minimum pour un stagiaire postdoctoral est de 20,93 $. Si vous indiquez un taux moindre, le calcul se fera automatiquement avec le taux horaire minimum. </t>
        </r>
      </text>
    </comment>
    <comment ref="C18" authorId="1" shapeId="0" xr:uid="{00000000-0006-0000-0000-000007000000}">
      <text>
        <r>
          <rPr>
            <sz val="9"/>
            <color indexed="81"/>
            <rFont val="Tahoma"/>
            <family val="2"/>
          </rPr>
          <t>Études - travail ou Emploi été Canada</t>
        </r>
      </text>
    </comment>
    <comment ref="H18" authorId="2" shapeId="0" xr:uid="{00000000-0006-0000-0000-000008000000}">
      <text>
        <r>
          <rPr>
            <b/>
            <sz val="9"/>
            <color indexed="81"/>
            <rFont val="Tahoma"/>
            <family val="2"/>
          </rPr>
          <t>Stéphanie Allaire:</t>
        </r>
        <r>
          <rPr>
            <sz val="9"/>
            <color indexed="81"/>
            <rFont val="Tahoma"/>
            <family val="2"/>
          </rPr>
          <t xml:space="preserve">
E (payé à heures fixes. Pas de feuille de temps à faire)
H (payé à horaire variable. Doit remplir une feuille de temps à chaque semaine pour être payé)</t>
        </r>
      </text>
    </comment>
    <comment ref="C19" authorId="0" shapeId="0" xr:uid="{00000000-0006-0000-0000-000009000000}">
      <text>
        <r>
          <rPr>
            <b/>
            <sz val="16"/>
            <color indexed="81"/>
            <rFont val="Tahoma"/>
            <family val="2"/>
          </rPr>
          <t>AAAA-MM-JJ</t>
        </r>
      </text>
    </comment>
    <comment ref="C20" authorId="0" shapeId="0" xr:uid="{00000000-0006-0000-0000-00000A000000}">
      <text>
        <r>
          <rPr>
            <b/>
            <sz val="16"/>
            <color indexed="81"/>
            <rFont val="Tahoma"/>
            <family val="2"/>
          </rPr>
          <t>AAAA-MM-JJ</t>
        </r>
      </text>
    </comment>
    <comment ref="H24" authorId="0" shapeId="0" xr:uid="{00000000-0006-0000-0000-00000B000000}">
      <text>
        <r>
          <rPr>
            <b/>
            <sz val="12"/>
            <color indexed="81"/>
            <rFont val="Calibri"/>
            <family val="2"/>
            <scheme val="minor"/>
          </rPr>
          <t>Taux horaire + assurances + congés fériés (pour les auxiliaires de recherche) * nombre d'heures par semaine * nombre de semaines</t>
        </r>
      </text>
    </comment>
    <comment ref="F27" authorId="3" shapeId="0" xr:uid="{00000000-0006-0000-0000-00000C000000}">
      <text>
        <r>
          <rPr>
            <b/>
            <sz val="12"/>
            <color indexed="81"/>
            <rFont val="Calibri"/>
            <family val="2"/>
            <scheme val="minor"/>
          </rPr>
          <t>Frais périodique, c'est-à-dire, frais chargé à chaque période de paie pour la durée du contrat de l'auxiliaire de recherche</t>
        </r>
      </text>
    </comment>
    <comment ref="F28" authorId="0" shapeId="0" xr:uid="{00000000-0006-0000-0000-00000D000000}">
      <text>
        <r>
          <rPr>
            <b/>
            <sz val="9"/>
            <color indexed="81"/>
            <rFont val="Tahoma"/>
            <family val="2"/>
          </rPr>
          <t xml:space="preserve">L'adhésion au régime de retraite est optionnelle pour les stagiaires postdoctoraux.  Il doit en faire le choix. Doit être sous contrat comme stagiaire postdoctoral depuis 4 mois sans interruption de plus de 6 mois.
</t>
        </r>
      </text>
    </comment>
    <comment ref="A47" authorId="3" shapeId="0" xr:uid="{00000000-0006-0000-0000-00000E000000}">
      <text>
        <r>
          <rPr>
            <b/>
            <sz val="9"/>
            <color indexed="81"/>
            <rFont val="Tahoma"/>
            <family val="2"/>
          </rPr>
          <t>Joindre la lettre d'invitation du stage postdoctoral avec chaque demande de saisie de contrat.</t>
        </r>
      </text>
    </comment>
    <comment ref="A49" authorId="0" shapeId="0" xr:uid="{00000000-0006-0000-0000-00000F000000}">
      <text>
        <r>
          <rPr>
            <b/>
            <sz val="9"/>
            <color indexed="81"/>
            <rFont val="Tahoma"/>
            <family val="2"/>
          </rPr>
          <t xml:space="preserve">Le SIMDUT vise à protéger la santé et la sécurité des travailleurs en favorisant l’accès à l’information sur les matières dangereuses utilisées au travail. Les employeurs sont soumis à la Loi sur la santé et la sécurité du travail (article 62) ainsi qu’au Règlement sur l’information concernant les produits contrôlés, il se doivent donc de former leur personnel susceptible d’être en contact avec des matières dangereuses. (ref : http://www.csst.qc.ca/Pages/index.aspx)
Prendre note que le Service des ressources humaines n’autorisera aucun contrat de travail si l’étudiant est susceptible d’être en contact avec des matières dangereuses et qu’il n’a pas suivi la formation SIMDUT offerte par l’Université Laval (ref : http://www.ssp.ulaval.ca/matieres-dangereuses/risques-chimiques/simdut). Advenant le cas, ses tâches devront être revues et ajustées jusqu’à sa formation et une confirmation du respect de ces conditions de la part du chercheur responsable devra être jointe au contrat  (courriel acceptée). 
</t>
        </r>
      </text>
    </comment>
  </commentList>
</comments>
</file>

<file path=xl/sharedStrings.xml><?xml version="1.0" encoding="utf-8"?>
<sst xmlns="http://schemas.openxmlformats.org/spreadsheetml/2006/main" count="112" uniqueCount="110">
  <si>
    <t xml:space="preserve">Coordonnées personnelles </t>
  </si>
  <si>
    <t>Nom :</t>
  </si>
  <si>
    <t>Salaire horaire</t>
  </si>
  <si>
    <t>Congés fériés</t>
  </si>
  <si>
    <t>Assurance</t>
  </si>
  <si>
    <t>Compte à utiliser</t>
  </si>
  <si>
    <t>Prénom :</t>
  </si>
  <si>
    <t>Auxiliaire 1er cycle</t>
  </si>
  <si>
    <t>051100</t>
  </si>
  <si>
    <t>Adresse :</t>
  </si>
  <si>
    <t>Auxiliaire 2e cycle</t>
  </si>
  <si>
    <t>051200</t>
  </si>
  <si>
    <t>Ville :</t>
  </si>
  <si>
    <t>Auxiliaire 3e cycle</t>
  </si>
  <si>
    <t>051300</t>
  </si>
  <si>
    <t>Code postal :</t>
  </si>
  <si>
    <t>Stagiaire postdoctoral</t>
  </si>
  <si>
    <t>061100</t>
  </si>
  <si>
    <t>Téléphone :</t>
  </si>
  <si>
    <t>Expiration :</t>
  </si>
  <si>
    <t>Courriel :</t>
  </si>
  <si>
    <t>Non</t>
  </si>
  <si>
    <t>Couple</t>
  </si>
  <si>
    <t>Oui</t>
  </si>
  <si>
    <t>Type de personnel :</t>
  </si>
  <si>
    <t>Numéro de subvention :</t>
  </si>
  <si>
    <t>Date de début (un lundi) :</t>
  </si>
  <si>
    <t>Date de cessation (un lundi) :</t>
  </si>
  <si>
    <t>Taux horaire</t>
  </si>
  <si>
    <t>Salaire total contrat</t>
  </si>
  <si>
    <t xml:space="preserve">Vacances </t>
  </si>
  <si>
    <t>Vacances contrat</t>
  </si>
  <si>
    <t>Congés fériés contrat</t>
  </si>
  <si>
    <t>Assurances</t>
  </si>
  <si>
    <t>Assurances contrat</t>
  </si>
  <si>
    <t>Régime de retraite</t>
  </si>
  <si>
    <t>Régime de retraite contrat</t>
  </si>
  <si>
    <t>CSSSVC</t>
  </si>
  <si>
    <t>INSPQ</t>
  </si>
  <si>
    <t>IUCPQ</t>
  </si>
  <si>
    <t>Répartition</t>
  </si>
  <si>
    <t>Numéro de la combinaison comptable</t>
  </si>
  <si>
    <t>Proportion applicable à la combinaison</t>
  </si>
  <si>
    <t>Montant applicable à la combinaison</t>
  </si>
  <si>
    <t>Compte</t>
  </si>
  <si>
    <t>Projet</t>
  </si>
  <si>
    <t>Combinaison comptable 1</t>
  </si>
  <si>
    <t>Combinaison comptable 2</t>
  </si>
  <si>
    <t>Combinaison comptable 3</t>
  </si>
  <si>
    <t>Validation</t>
  </si>
  <si>
    <t>doit être égal à 100</t>
  </si>
  <si>
    <t>Clauses du contrat</t>
  </si>
  <si>
    <t>Clause 054 - Tâches à accomplir :</t>
  </si>
  <si>
    <t>Chercheur responsable :</t>
  </si>
  <si>
    <t>Signature du chercheur</t>
  </si>
  <si>
    <t>Individuel</t>
  </si>
  <si>
    <t>Monoparental</t>
  </si>
  <si>
    <t>Familial</t>
  </si>
  <si>
    <t>Matricule :</t>
  </si>
  <si>
    <t>Retenue 009205</t>
  </si>
  <si>
    <t>Retenue 009205 et Impôt 009210</t>
  </si>
  <si>
    <t>Calcul salaire et avantages sociaux</t>
  </si>
  <si>
    <t>Répartition budgétaire</t>
  </si>
  <si>
    <t>Données contrat</t>
  </si>
  <si>
    <t>Joindre permis de travail et copie NAS</t>
  </si>
  <si>
    <t># permis de travail :</t>
  </si>
  <si>
    <t># assurance sociale :</t>
  </si>
  <si>
    <t xml:space="preserve"># employé : </t>
  </si>
  <si>
    <t>Approbation du directeur de programme, thèse ou mémoire</t>
  </si>
  <si>
    <t>Avantages sociaux (retenue + impôt)</t>
  </si>
  <si>
    <t>Nbre mois couvert par contrat :</t>
  </si>
  <si>
    <t>La date de début est un lundi :</t>
  </si>
  <si>
    <t>La date de cessation est un lundi :</t>
  </si>
  <si>
    <t>Fds</t>
  </si>
  <si>
    <t>Unité</t>
  </si>
  <si>
    <t>Pr</t>
  </si>
  <si>
    <t>Cl</t>
  </si>
  <si>
    <t xml:space="preserve">Restrictions liées à la convention collective </t>
  </si>
  <si>
    <t>CIUSSS - HDL</t>
  </si>
  <si>
    <t>CERSSPL</t>
  </si>
  <si>
    <t>CHU - CHUL</t>
  </si>
  <si>
    <t>CHU - HDQ</t>
  </si>
  <si>
    <t>CHU - HEJ</t>
  </si>
  <si>
    <t>CHU - HSS</t>
  </si>
  <si>
    <t>CHU - SFA</t>
  </si>
  <si>
    <t>Type d'employé</t>
  </si>
  <si>
    <t>Nbre d'heures hebdomadaire :</t>
  </si>
  <si>
    <t>Nbre de semaines :</t>
  </si>
  <si>
    <t>E - payé heures fixes</t>
  </si>
  <si>
    <t>H - payé heures variables</t>
  </si>
  <si>
    <t>CIRRIS</t>
  </si>
  <si>
    <t>CERVO</t>
  </si>
  <si>
    <t>Niveau du plus haut diplôme obtenu :</t>
  </si>
  <si>
    <t>Préparé par :</t>
  </si>
  <si>
    <t xml:space="preserve"># de tél. : </t>
  </si>
  <si>
    <t>Lieu de travail :</t>
  </si>
  <si>
    <t>Établissement scolaire fréquenté :</t>
  </si>
  <si>
    <t>Discipline d'études :</t>
  </si>
  <si>
    <t>Formation SIMDUT exigée :</t>
  </si>
  <si>
    <t>Commentaire :</t>
  </si>
  <si>
    <t>Discipline de travail :</t>
  </si>
  <si>
    <t>Section à remplir uniquement pour les contrats de stagiaire postdoctoral</t>
  </si>
  <si>
    <t>Coût total contrat estimé selon les informations des données du contrat</t>
  </si>
  <si>
    <t>Le stagiaire est-il présentement couvert par une autre assurance santé? Ex. : RAMQ, plan du conjoint? :</t>
  </si>
  <si>
    <t>Si non, sélectionner le plan d'assurance santé choisi? :</t>
  </si>
  <si>
    <t>Le stagiaire adhèrera-t-il au régime de retraite? :</t>
  </si>
  <si>
    <t>Calcul du coût des avantages sociaux</t>
  </si>
  <si>
    <r>
      <t>S'agit-il d'un renouvellement de contrat de stagiaire postdoctoral?</t>
    </r>
    <r>
      <rPr>
        <vertAlign val="superscript"/>
        <sz val="10"/>
        <color indexed="8"/>
        <rFont val="Arial"/>
        <family val="2"/>
      </rPr>
      <t>1</t>
    </r>
    <r>
      <rPr>
        <sz val="10"/>
        <color indexed="8"/>
        <rFont val="Arial"/>
        <family val="2"/>
      </rPr>
      <t xml:space="preserve"> :</t>
    </r>
  </si>
  <si>
    <t>Date d'obtention du diplôme :</t>
  </si>
  <si>
    <t>Pays/État ou province d'obtention du diplôme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</si>
</sst>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_);\(#,##0.00\ &quot;$&quot;\)"/>
    <numFmt numFmtId="44" formatCode="_ * #,##0.00_)\ &quot;$&quot;_ ;_ * \(#,##0.00\)\ &quot;$&quot;_ ;_ * &quot;-&quot;??_)\ &quot;$&quot;_ ;_ @_ "/>
    <numFmt numFmtId="164" formatCode="000\ 000\ 000"/>
    <numFmt numFmtId="165" formatCode="yyyy/mm/dd;@"/>
    <numFmt numFmtId="166" formatCode="#,##0.00\ &quot;$&quot;"/>
    <numFmt numFmtId="167" formatCode="\u00000000"/>
  </numFmts>
  <fonts count="21" x14ac:knownFonts="1">
    <font>
      <sz val="11"/>
      <color theme="1"/>
      <name val="Calibri"/>
      <family val="2"/>
      <scheme val="minor"/>
    </font>
    <font>
      <sz val="11"/>
      <color theme="1"/>
      <name val="Calibri"/>
      <family val="2"/>
      <scheme val="minor"/>
    </font>
    <font>
      <sz val="22"/>
      <color indexed="8"/>
      <name val="Calibri"/>
      <family val="2"/>
    </font>
    <font>
      <sz val="10"/>
      <color indexed="8"/>
      <name val="Calibri"/>
      <family val="2"/>
    </font>
    <font>
      <sz val="8"/>
      <color indexed="8"/>
      <name val="Calibri"/>
      <family val="2"/>
    </font>
    <font>
      <b/>
      <sz val="9"/>
      <color indexed="81"/>
      <name val="Tahoma"/>
      <family val="2"/>
    </font>
    <font>
      <b/>
      <sz val="16"/>
      <color indexed="81"/>
      <name val="Tahoma"/>
      <family val="2"/>
    </font>
    <font>
      <sz val="16"/>
      <color indexed="81"/>
      <name val="Tahoma"/>
      <family val="2"/>
    </font>
    <font>
      <sz val="9"/>
      <color indexed="81"/>
      <name val="Tahoma"/>
      <family val="2"/>
    </font>
    <font>
      <b/>
      <sz val="11"/>
      <color theme="1"/>
      <name val="Calibri"/>
      <family val="2"/>
      <scheme val="minor"/>
    </font>
    <font>
      <b/>
      <sz val="12"/>
      <color indexed="81"/>
      <name val="Calibri"/>
      <family val="2"/>
      <scheme val="minor"/>
    </font>
    <font>
      <b/>
      <sz val="12"/>
      <color indexed="8"/>
      <name val="Arial Black"/>
      <family val="2"/>
    </font>
    <font>
      <sz val="9"/>
      <color indexed="8"/>
      <name val="Arial"/>
      <family val="2"/>
    </font>
    <font>
      <sz val="10"/>
      <color indexed="8"/>
      <name val="Arial"/>
      <family val="2"/>
    </font>
    <font>
      <sz val="11"/>
      <color theme="1"/>
      <name val="Arial"/>
      <family val="2"/>
    </font>
    <font>
      <sz val="10"/>
      <color theme="1"/>
      <name val="Arial"/>
      <family val="2"/>
    </font>
    <font>
      <b/>
      <i/>
      <sz val="9"/>
      <color rgb="FFFF0000"/>
      <name val="Arial"/>
      <family val="2"/>
    </font>
    <font>
      <vertAlign val="superscript"/>
      <sz val="10"/>
      <color indexed="8"/>
      <name val="Arial"/>
      <family val="2"/>
    </font>
    <font>
      <sz val="12"/>
      <color indexed="8"/>
      <name val="Arial Black"/>
      <family val="2"/>
    </font>
    <font>
      <b/>
      <sz val="10"/>
      <color indexed="8"/>
      <name val="Arial"/>
      <family val="2"/>
    </font>
    <font>
      <b/>
      <sz val="10"/>
      <color theme="1"/>
      <name val="Arial"/>
      <family val="2"/>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theme="0" tint="-0.249977111117893"/>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Alignment="1">
      <alignment vertical="center"/>
    </xf>
    <xf numFmtId="0" fontId="2" fillId="0" borderId="0" xfId="0" applyFont="1"/>
    <xf numFmtId="0" fontId="0" fillId="0" borderId="0" xfId="0" quotePrefix="1" applyAlignment="1">
      <alignment vertical="center"/>
    </xf>
    <xf numFmtId="166" fontId="0" fillId="0" borderId="0" xfId="0" applyNumberFormat="1" applyAlignment="1">
      <alignment vertical="center"/>
    </xf>
    <xf numFmtId="0" fontId="2" fillId="0" borderId="0" xfId="0" applyFont="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2" fillId="0" borderId="0" xfId="0" applyFont="1" applyFill="1" applyAlignment="1">
      <alignment vertical="center"/>
    </xf>
    <xf numFmtId="0" fontId="0" fillId="0" borderId="0" xfId="0" applyFill="1"/>
    <xf numFmtId="0" fontId="4"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Fill="1" applyAlignment="1">
      <alignment vertical="center"/>
    </xf>
    <xf numFmtId="0" fontId="3" fillId="0" borderId="0" xfId="0" applyFont="1" applyAlignment="1">
      <alignment vertical="center"/>
    </xf>
    <xf numFmtId="0" fontId="0" fillId="0" borderId="0" xfId="0" applyFill="1" applyBorder="1" applyAlignment="1">
      <alignment horizontal="center" vertical="center"/>
    </xf>
    <xf numFmtId="0" fontId="3" fillId="0" borderId="0" xfId="0" applyFont="1" applyFill="1" applyBorder="1" applyAlignment="1">
      <alignment horizontal="left" vertical="center" wrapText="1"/>
    </xf>
    <xf numFmtId="167" fontId="0" fillId="0" borderId="0" xfId="0" applyNumberFormat="1" applyFill="1" applyBorder="1" applyAlignment="1" applyProtection="1">
      <alignment horizontal="center" vertical="center"/>
    </xf>
    <xf numFmtId="0" fontId="3" fillId="0" borderId="4" xfId="0" applyFont="1" applyFill="1" applyBorder="1" applyAlignment="1">
      <alignment vertical="center"/>
    </xf>
    <xf numFmtId="166" fontId="0" fillId="0" borderId="5" xfId="0" applyNumberFormat="1" applyFill="1" applyBorder="1" applyAlignment="1" applyProtection="1">
      <alignment vertical="center"/>
    </xf>
    <xf numFmtId="0" fontId="2" fillId="0" borderId="0" xfId="0" applyFont="1" applyFill="1" applyAlignment="1">
      <alignment vertical="center" wrapText="1"/>
    </xf>
    <xf numFmtId="0" fontId="0" fillId="0" borderId="0" xfId="0" applyAlignment="1" applyProtection="1">
      <alignment vertical="center"/>
      <protection locked="0"/>
    </xf>
    <xf numFmtId="0" fontId="9" fillId="0" borderId="0" xfId="0" applyFont="1" applyFill="1" applyAlignment="1">
      <alignment vertical="center"/>
    </xf>
    <xf numFmtId="166" fontId="0" fillId="0" borderId="0" xfId="0" applyNumberFormat="1" applyFill="1" applyAlignment="1">
      <alignment vertical="center"/>
    </xf>
    <xf numFmtId="49" fontId="0" fillId="0" borderId="0" xfId="0" applyNumberFormat="1" applyFill="1" applyAlignment="1">
      <alignment vertical="center"/>
    </xf>
    <xf numFmtId="0" fontId="0" fillId="0" borderId="0" xfId="0" applyNumberFormat="1" applyFill="1" applyAlignment="1">
      <alignment vertical="center"/>
    </xf>
    <xf numFmtId="0" fontId="0" fillId="0" borderId="0" xfId="0" applyFill="1" applyAlignment="1">
      <alignment vertical="center" wrapText="1"/>
    </xf>
    <xf numFmtId="0" fontId="0" fillId="0" borderId="0" xfId="0" applyFill="1" applyBorder="1" applyAlignment="1">
      <alignment horizontal="left" vertical="center"/>
    </xf>
    <xf numFmtId="166" fontId="0" fillId="0" borderId="0" xfId="0" applyNumberFormat="1" applyFill="1" applyBorder="1" applyAlignment="1">
      <alignment vertical="center"/>
    </xf>
    <xf numFmtId="0" fontId="2" fillId="0" borderId="0" xfId="0" applyFont="1" applyFill="1"/>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3" fillId="5" borderId="4" xfId="0" applyFont="1" applyFill="1" applyBorder="1" applyAlignment="1">
      <alignment horizontal="left" vertical="center"/>
    </xf>
    <xf numFmtId="0" fontId="13" fillId="5" borderId="6" xfId="0" applyFont="1" applyFill="1" applyBorder="1" applyAlignment="1">
      <alignment horizontal="left" vertical="center"/>
    </xf>
    <xf numFmtId="0" fontId="15" fillId="5" borderId="2" xfId="0" applyFont="1" applyFill="1" applyBorder="1" applyAlignment="1">
      <alignment horizontal="left" vertical="center"/>
    </xf>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left" vertical="center" wrapText="1"/>
    </xf>
    <xf numFmtId="0" fontId="15" fillId="5" borderId="7" xfId="0" applyFont="1" applyFill="1" applyBorder="1" applyAlignment="1" applyProtection="1">
      <alignment horizontal="left" vertical="center"/>
    </xf>
    <xf numFmtId="0" fontId="14" fillId="0" borderId="0"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164" fontId="15" fillId="0" borderId="0" xfId="0" applyNumberFormat="1" applyFont="1" applyBorder="1" applyAlignment="1" applyProtection="1">
      <alignment horizontal="center" vertical="center"/>
      <protection locked="0"/>
    </xf>
    <xf numFmtId="164" fontId="15" fillId="0" borderId="5" xfId="0" applyNumberFormat="1" applyFont="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165" fontId="15" fillId="0" borderId="5" xfId="0" applyNumberFormat="1" applyFont="1" applyBorder="1" applyAlignment="1" applyProtection="1">
      <alignment horizontal="center" vertical="center"/>
      <protection locked="0"/>
    </xf>
    <xf numFmtId="14" fontId="15" fillId="0" borderId="7"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6" fillId="0" borderId="13" xfId="0" applyFont="1" applyFill="1" applyBorder="1" applyAlignment="1">
      <alignment horizontal="left"/>
    </xf>
    <xf numFmtId="0" fontId="13" fillId="5" borderId="4" xfId="0" applyFont="1" applyFill="1" applyBorder="1" applyAlignment="1">
      <alignment horizontal="left" vertical="center"/>
    </xf>
    <xf numFmtId="0" fontId="13" fillId="5" borderId="0"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5" fillId="0" borderId="5" xfId="0" applyFont="1" applyFill="1" applyBorder="1" applyAlignment="1" applyProtection="1">
      <alignment vertical="center"/>
      <protection locked="0"/>
    </xf>
    <xf numFmtId="0" fontId="15" fillId="0" borderId="8" xfId="0" applyFont="1" applyFill="1" applyBorder="1" applyAlignment="1" applyProtection="1">
      <alignment vertical="center"/>
      <protection locked="0"/>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4" fillId="5" borderId="0" xfId="0" applyFont="1" applyFill="1" applyBorder="1" applyAlignment="1">
      <alignment vertical="center"/>
    </xf>
    <xf numFmtId="0" fontId="13" fillId="0" borderId="5" xfId="0" applyFont="1" applyFill="1" applyBorder="1" applyAlignment="1" applyProtection="1">
      <alignment vertical="center" wrapText="1"/>
      <protection locked="0"/>
    </xf>
    <xf numFmtId="0" fontId="14" fillId="0" borderId="0" xfId="0" applyFont="1" applyFill="1" applyBorder="1" applyAlignment="1" applyProtection="1">
      <alignment horizontal="center" vertical="center"/>
      <protection locked="0"/>
    </xf>
    <xf numFmtId="0" fontId="13" fillId="5" borderId="1" xfId="0" applyFont="1" applyFill="1" applyBorder="1" applyAlignment="1">
      <alignment vertical="center"/>
    </xf>
    <xf numFmtId="0" fontId="15" fillId="5" borderId="2" xfId="0" applyFont="1" applyFill="1" applyBorder="1" applyAlignment="1">
      <alignment vertical="center"/>
    </xf>
    <xf numFmtId="0" fontId="13" fillId="0" borderId="2" xfId="0" applyFont="1" applyBorder="1" applyAlignment="1" applyProtection="1">
      <alignment horizontal="center" vertical="center"/>
      <protection locked="0"/>
    </xf>
    <xf numFmtId="0" fontId="13" fillId="5" borderId="2" xfId="0" applyFont="1" applyFill="1" applyBorder="1" applyAlignment="1">
      <alignment horizontal="left" vertical="center" wrapText="1"/>
    </xf>
    <xf numFmtId="166" fontId="15" fillId="0" borderId="3" xfId="0" applyNumberFormat="1" applyFont="1" applyBorder="1" applyAlignment="1" applyProtection="1">
      <alignment vertical="center"/>
      <protection locked="0"/>
    </xf>
    <xf numFmtId="0" fontId="13" fillId="5" borderId="4" xfId="0" applyFont="1" applyFill="1" applyBorder="1" applyAlignment="1">
      <alignment vertical="center"/>
    </xf>
    <xf numFmtId="0" fontId="15" fillId="5" borderId="0" xfId="0" applyFont="1" applyFill="1" applyBorder="1" applyAlignment="1">
      <alignment vertical="center"/>
    </xf>
    <xf numFmtId="1" fontId="15" fillId="0" borderId="0" xfId="0" applyNumberFormat="1" applyFont="1" applyBorder="1" applyAlignment="1" applyProtection="1">
      <alignment horizontal="center" vertical="center"/>
      <protection locked="0"/>
    </xf>
    <xf numFmtId="14" fontId="15"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3" fillId="5" borderId="0" xfId="0" applyFont="1" applyFill="1" applyBorder="1" applyAlignment="1">
      <alignment horizontal="left" vertical="center" wrapText="1"/>
    </xf>
    <xf numFmtId="0" fontId="15" fillId="0" borderId="5" xfId="0" applyNumberFormat="1" applyFont="1" applyBorder="1" applyAlignment="1" applyProtection="1">
      <alignment vertical="center"/>
      <protection locked="0"/>
    </xf>
    <xf numFmtId="0" fontId="15" fillId="5" borderId="5" xfId="0" applyNumberFormat="1" applyFont="1" applyFill="1" applyBorder="1" applyAlignment="1" applyProtection="1">
      <alignment vertical="center" wrapText="1"/>
      <protection locked="0"/>
    </xf>
    <xf numFmtId="0" fontId="13" fillId="5" borderId="6" xfId="0" applyFont="1" applyFill="1" applyBorder="1" applyAlignment="1">
      <alignment vertical="center"/>
    </xf>
    <xf numFmtId="0" fontId="15" fillId="5" borderId="7" xfId="0" applyFont="1" applyFill="1" applyBorder="1" applyAlignment="1">
      <alignment vertical="center"/>
    </xf>
    <xf numFmtId="0" fontId="15" fillId="5" borderId="7" xfId="0" applyFont="1" applyFill="1" applyBorder="1" applyAlignment="1">
      <alignment horizontal="center" vertical="center"/>
    </xf>
    <xf numFmtId="0" fontId="13" fillId="5" borderId="7" xfId="0" applyFont="1" applyFill="1" applyBorder="1" applyAlignment="1">
      <alignment horizontal="left" vertical="center" wrapText="1"/>
    </xf>
    <xf numFmtId="167" fontId="15" fillId="3" borderId="8" xfId="0" applyNumberFormat="1" applyFont="1" applyFill="1" applyBorder="1" applyAlignment="1" applyProtection="1">
      <alignment horizontal="center" vertical="center"/>
      <protection locked="0"/>
    </xf>
    <xf numFmtId="0" fontId="18" fillId="4" borderId="13" xfId="0" applyFont="1" applyFill="1" applyBorder="1" applyAlignment="1">
      <alignment horizontal="left" vertical="center"/>
    </xf>
    <xf numFmtId="0" fontId="18" fillId="4" borderId="14" xfId="0" applyFont="1" applyFill="1" applyBorder="1" applyAlignment="1">
      <alignment horizontal="left" vertical="center"/>
    </xf>
    <xf numFmtId="166" fontId="15" fillId="5" borderId="0" xfId="0" applyNumberFormat="1" applyFont="1" applyFill="1" applyBorder="1" applyAlignment="1">
      <alignment horizontal="center" vertical="center"/>
    </xf>
    <xf numFmtId="166" fontId="15" fillId="5" borderId="5" xfId="0" applyNumberFormat="1" applyFont="1" applyFill="1" applyBorder="1" applyAlignment="1" applyProtection="1">
      <alignment vertical="center"/>
    </xf>
    <xf numFmtId="10" fontId="15" fillId="5" borderId="0" xfId="2" applyNumberFormat="1" applyFont="1" applyFill="1" applyBorder="1" applyAlignment="1">
      <alignment vertical="center"/>
    </xf>
    <xf numFmtId="7" fontId="15" fillId="5" borderId="0" xfId="0" applyNumberFormat="1" applyFont="1" applyFill="1" applyBorder="1" applyAlignment="1">
      <alignment horizontal="center" vertical="center"/>
    </xf>
    <xf numFmtId="10" fontId="15" fillId="5" borderId="0" xfId="0" applyNumberFormat="1" applyFont="1" applyFill="1" applyBorder="1" applyAlignment="1">
      <alignment vertical="center"/>
    </xf>
    <xf numFmtId="7" fontId="15" fillId="5" borderId="0" xfId="1" applyNumberFormat="1" applyFont="1" applyFill="1" applyBorder="1" applyAlignment="1">
      <alignment horizontal="center" vertical="center"/>
    </xf>
    <xf numFmtId="0" fontId="13" fillId="5" borderId="0" xfId="0" applyFont="1" applyFill="1" applyBorder="1" applyAlignment="1">
      <alignment horizontal="left" vertical="center"/>
    </xf>
    <xf numFmtId="9" fontId="15" fillId="5" borderId="0" xfId="0" applyNumberFormat="1" applyFont="1" applyFill="1" applyBorder="1" applyAlignment="1">
      <alignment vertical="center"/>
    </xf>
    <xf numFmtId="166" fontId="15" fillId="5" borderId="15" xfId="0" applyNumberFormat="1" applyFont="1" applyFill="1" applyBorder="1" applyAlignment="1" applyProtection="1">
      <alignment vertical="center"/>
    </xf>
    <xf numFmtId="0" fontId="19" fillId="5" borderId="6" xfId="0" applyFont="1" applyFill="1" applyBorder="1" applyAlignment="1">
      <alignment horizontal="right" vertical="center" wrapText="1"/>
    </xf>
    <xf numFmtId="0" fontId="19" fillId="5" borderId="7" xfId="0" applyFont="1" applyFill="1" applyBorder="1" applyAlignment="1">
      <alignment horizontal="right" vertical="center" wrapText="1"/>
    </xf>
    <xf numFmtId="166" fontId="20" fillId="5" borderId="16" xfId="0" applyNumberFormat="1" applyFont="1" applyFill="1" applyBorder="1" applyAlignment="1" applyProtection="1">
      <alignment vertical="center"/>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166" fontId="15" fillId="5" borderId="10" xfId="0" applyNumberFormat="1"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textRotation="90" wrapText="1"/>
    </xf>
    <xf numFmtId="166" fontId="15" fillId="5" borderId="11" xfId="0" applyNumberFormat="1" applyFont="1" applyFill="1" applyBorder="1" applyAlignment="1">
      <alignment horizontal="center" vertical="center" wrapText="1"/>
    </xf>
    <xf numFmtId="0" fontId="15" fillId="5" borderId="9" xfId="0" applyFont="1" applyFill="1" applyBorder="1" applyAlignment="1">
      <alignment horizontal="left" vertical="center"/>
    </xf>
    <xf numFmtId="0" fontId="15" fillId="5" borderId="9" xfId="0" applyFont="1" applyFill="1" applyBorder="1" applyAlignment="1" applyProtection="1">
      <alignment horizontal="center" vertical="center"/>
    </xf>
    <xf numFmtId="0" fontId="15" fillId="0" borderId="9"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166" fontId="15" fillId="5" borderId="9" xfId="0" applyNumberFormat="1" applyFont="1" applyFill="1" applyBorder="1" applyAlignment="1" applyProtection="1">
      <alignment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5" fillId="5" borderId="9" xfId="0" applyFont="1" applyFill="1" applyBorder="1" applyAlignment="1">
      <alignment horizontal="center" vertical="center"/>
    </xf>
    <xf numFmtId="166" fontId="15" fillId="5" borderId="9" xfId="0" applyNumberFormat="1" applyFont="1" applyFill="1" applyBorder="1" applyAlignment="1">
      <alignment vertical="center"/>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4" fillId="0" borderId="5" xfId="0" applyFont="1" applyFill="1" applyBorder="1" applyAlignment="1" applyProtection="1">
      <alignment horizontal="center" vertical="center"/>
      <protection locked="0"/>
    </xf>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4" xfId="0" applyFont="1" applyFill="1" applyBorder="1" applyAlignment="1">
      <alignment horizontal="left" vertical="center" wrapText="1"/>
    </xf>
    <xf numFmtId="0" fontId="15" fillId="5" borderId="0"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protection locked="0"/>
    </xf>
    <xf numFmtId="0" fontId="15" fillId="5" borderId="0" xfId="0" applyFont="1" applyFill="1" applyBorder="1" applyAlignment="1" applyProtection="1">
      <alignment vertical="center"/>
      <protection locked="0"/>
    </xf>
    <xf numFmtId="0" fontId="15" fillId="5" borderId="0" xfId="0" applyFont="1" applyFill="1" applyBorder="1" applyAlignment="1" applyProtection="1">
      <alignment horizontal="left" vertical="center"/>
      <protection locked="0"/>
    </xf>
    <xf numFmtId="0" fontId="14" fillId="0" borderId="5" xfId="0" applyFont="1" applyBorder="1" applyAlignment="1" applyProtection="1">
      <alignment vertical="center"/>
      <protection locked="0"/>
    </xf>
    <xf numFmtId="0" fontId="15" fillId="5" borderId="0" xfId="0" applyFont="1" applyFill="1" applyBorder="1" applyAlignment="1">
      <alignment horizontal="left" vertical="center"/>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5" borderId="5"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5" fillId="0" borderId="7" xfId="0" applyFont="1" applyBorder="1" applyAlignment="1">
      <alignment horizontal="left" vertical="center" wrapText="1"/>
    </xf>
    <xf numFmtId="0" fontId="12" fillId="5" borderId="4" xfId="0" applyFont="1" applyFill="1" applyBorder="1" applyAlignment="1">
      <alignment horizontal="left" vertical="center" wrapText="1"/>
    </xf>
    <xf numFmtId="0" fontId="12" fillId="5" borderId="0" xfId="0" applyFont="1" applyFill="1" applyBorder="1" applyAlignment="1">
      <alignment horizontal="left" vertical="center" wrapText="1"/>
    </xf>
  </cellXfs>
  <cellStyles count="3">
    <cellStyle name="Monétaire" xfId="1" builtinId="4"/>
    <cellStyle name="Normal" xfId="0" builtinId="0"/>
    <cellStyle name="Pourcentage" xfId="2" builtinId="5"/>
  </cellStyles>
  <dxfs count="0"/>
  <tableStyles count="0" defaultTableStyle="TableStyleMedium9" defaultPivotStyle="PivotStyleLight16"/>
  <colors>
    <mruColors>
      <color rgb="FFCCCCFF"/>
      <color rgb="FFFFFFCC"/>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3"/>
  <sheetViews>
    <sheetView tabSelected="1" workbookViewId="0">
      <selection activeCell="L2" sqref="L2"/>
    </sheetView>
  </sheetViews>
  <sheetFormatPr baseColWidth="10" defaultRowHeight="28.5" x14ac:dyDescent="0.25"/>
  <cols>
    <col min="1" max="1" width="21.85546875" style="15" customWidth="1"/>
    <col min="2" max="2" width="6.28515625" style="1" customWidth="1"/>
    <col min="3" max="3" width="8.42578125" style="1" customWidth="1"/>
    <col min="4" max="4" width="4.85546875" style="1" customWidth="1"/>
    <col min="5" max="5" width="7.28515625" style="1" customWidth="1"/>
    <col min="6" max="6" width="4" style="1" customWidth="1"/>
    <col min="7" max="7" width="6.5703125" style="1" customWidth="1"/>
    <col min="8" max="8" width="12.140625" style="1" customWidth="1"/>
    <col min="9" max="9" width="2.5703125" style="1" customWidth="1"/>
    <col min="10" max="11" width="14.7109375" style="1" customWidth="1"/>
    <col min="12" max="12" width="30.7109375" style="8" customWidth="1"/>
    <col min="13" max="13" width="14.7109375" style="8" customWidth="1"/>
    <col min="14" max="14" width="10.5703125" style="1" customWidth="1"/>
    <col min="15" max="15" width="18.28515625" style="1" customWidth="1"/>
    <col min="16" max="16" width="37.42578125" style="5" hidden="1" customWidth="1"/>
    <col min="17" max="17" width="22.42578125" style="1" hidden="1" customWidth="1"/>
    <col min="18" max="18" width="11.85546875" style="1" hidden="1" customWidth="1"/>
    <col min="19" max="19" width="9.42578125" style="1" hidden="1" customWidth="1"/>
    <col min="20" max="20" width="14.85546875" style="1" hidden="1" customWidth="1"/>
    <col min="21" max="21" width="13.7109375" customWidth="1"/>
    <col min="22" max="22" width="42.85546875" customWidth="1"/>
    <col min="23" max="23" width="17.42578125" customWidth="1"/>
    <col min="24" max="24" width="18.85546875" customWidth="1"/>
    <col min="25" max="25" width="19.7109375" customWidth="1"/>
    <col min="26" max="26" width="21.85546875" customWidth="1"/>
    <col min="27" max="27" width="19.5703125" customWidth="1"/>
    <col min="28" max="28" width="20.28515625" customWidth="1"/>
    <col min="29" max="29" width="15.28515625" customWidth="1"/>
    <col min="30" max="30" width="13.28515625" customWidth="1"/>
    <col min="31" max="31" width="16.42578125" customWidth="1"/>
    <col min="32" max="32" width="14.5703125" customWidth="1"/>
    <col min="33" max="33" width="6.7109375" customWidth="1"/>
  </cols>
  <sheetData>
    <row r="1" spans="1:20" ht="19.5" customHeight="1" x14ac:dyDescent="0.45">
      <c r="A1" s="31" t="s">
        <v>0</v>
      </c>
      <c r="B1" s="32"/>
      <c r="C1" s="32"/>
      <c r="D1" s="32"/>
      <c r="E1" s="32"/>
      <c r="F1" s="32"/>
      <c r="G1" s="32"/>
      <c r="H1" s="32"/>
      <c r="I1" s="32"/>
      <c r="J1" s="32"/>
      <c r="K1" s="33"/>
      <c r="L1" s="23"/>
      <c r="P1" s="2"/>
    </row>
    <row r="2" spans="1:20" x14ac:dyDescent="0.45">
      <c r="A2" s="34" t="s">
        <v>1</v>
      </c>
      <c r="B2" s="41"/>
      <c r="C2" s="41"/>
      <c r="D2" s="41"/>
      <c r="E2" s="41"/>
      <c r="F2" s="41"/>
      <c r="G2" s="36" t="s">
        <v>58</v>
      </c>
      <c r="H2" s="36"/>
      <c r="I2" s="36"/>
      <c r="J2" s="46"/>
      <c r="K2" s="47"/>
      <c r="P2" s="2"/>
      <c r="Q2" s="1" t="s">
        <v>2</v>
      </c>
      <c r="R2" s="1" t="s">
        <v>3</v>
      </c>
      <c r="S2" s="1" t="s">
        <v>4</v>
      </c>
      <c r="T2" s="1" t="s">
        <v>5</v>
      </c>
    </row>
    <row r="3" spans="1:20" x14ac:dyDescent="0.45">
      <c r="A3" s="34" t="s">
        <v>6</v>
      </c>
      <c r="B3" s="42"/>
      <c r="C3" s="42"/>
      <c r="D3" s="42"/>
      <c r="E3" s="42"/>
      <c r="F3" s="42"/>
      <c r="G3" s="37" t="s">
        <v>67</v>
      </c>
      <c r="H3" s="37"/>
      <c r="I3" s="37"/>
      <c r="J3" s="48"/>
      <c r="K3" s="49"/>
      <c r="P3" s="2" t="s">
        <v>7</v>
      </c>
      <c r="Q3" s="1">
        <v>15.46</v>
      </c>
      <c r="R3" s="1">
        <v>3.5999999999999997E-2</v>
      </c>
      <c r="S3" s="1">
        <v>2.5000000000000001E-2</v>
      </c>
      <c r="T3" s="3" t="s">
        <v>8</v>
      </c>
    </row>
    <row r="4" spans="1:20" ht="28.5" customHeight="1" x14ac:dyDescent="0.45">
      <c r="A4" s="34" t="s">
        <v>9</v>
      </c>
      <c r="B4" s="42"/>
      <c r="C4" s="42"/>
      <c r="D4" s="42"/>
      <c r="E4" s="42"/>
      <c r="F4" s="42"/>
      <c r="G4" s="37" t="s">
        <v>66</v>
      </c>
      <c r="H4" s="37"/>
      <c r="I4" s="37"/>
      <c r="J4" s="48"/>
      <c r="K4" s="49"/>
      <c r="P4" s="2" t="s">
        <v>10</v>
      </c>
      <c r="Q4" s="1">
        <v>19.87</v>
      </c>
      <c r="R4" s="1">
        <v>3.5999999999999997E-2</v>
      </c>
      <c r="S4" s="1">
        <v>2.5000000000000001E-2</v>
      </c>
      <c r="T4" s="3" t="s">
        <v>11</v>
      </c>
    </row>
    <row r="5" spans="1:20" ht="18" customHeight="1" x14ac:dyDescent="0.45">
      <c r="A5" s="34" t="s">
        <v>12</v>
      </c>
      <c r="B5" s="42"/>
      <c r="C5" s="42"/>
      <c r="D5" s="42"/>
      <c r="E5" s="42"/>
      <c r="F5" s="42"/>
      <c r="G5" s="38" t="s">
        <v>64</v>
      </c>
      <c r="H5" s="38"/>
      <c r="I5" s="38"/>
      <c r="J5" s="50" t="str">
        <f>IF(LEFT(J4,1)="9","Oui","")</f>
        <v/>
      </c>
      <c r="K5" s="51"/>
      <c r="P5" s="2" t="s">
        <v>13</v>
      </c>
      <c r="Q5" s="1">
        <v>21.64</v>
      </c>
      <c r="R5" s="1">
        <v>3.5999999999999997E-2</v>
      </c>
      <c r="S5" s="1">
        <v>2.5000000000000001E-2</v>
      </c>
      <c r="T5" s="3" t="s">
        <v>14</v>
      </c>
    </row>
    <row r="6" spans="1:20" x14ac:dyDescent="0.45">
      <c r="A6" s="34" t="s">
        <v>15</v>
      </c>
      <c r="B6" s="42"/>
      <c r="C6" s="42"/>
      <c r="D6" s="42"/>
      <c r="E6" s="42"/>
      <c r="F6" s="42"/>
      <c r="G6" s="38"/>
      <c r="H6" s="38"/>
      <c r="I6" s="38"/>
      <c r="J6" s="50"/>
      <c r="K6" s="51"/>
      <c r="P6" s="2" t="s">
        <v>16</v>
      </c>
      <c r="Q6" s="4">
        <v>20.93</v>
      </c>
      <c r="R6" s="1">
        <v>0</v>
      </c>
      <c r="S6" s="4"/>
      <c r="T6" s="3" t="s">
        <v>17</v>
      </c>
    </row>
    <row r="7" spans="1:20" x14ac:dyDescent="0.25">
      <c r="A7" s="34" t="s">
        <v>18</v>
      </c>
      <c r="B7" s="42"/>
      <c r="C7" s="42"/>
      <c r="D7" s="42"/>
      <c r="E7" s="42"/>
      <c r="F7" s="42"/>
      <c r="G7" s="37" t="s">
        <v>65</v>
      </c>
      <c r="H7" s="37"/>
      <c r="I7" s="37"/>
      <c r="J7" s="52"/>
      <c r="K7" s="53"/>
    </row>
    <row r="8" spans="1:20" x14ac:dyDescent="0.25">
      <c r="A8" s="35" t="s">
        <v>20</v>
      </c>
      <c r="B8" s="43"/>
      <c r="C8" s="43"/>
      <c r="D8" s="43"/>
      <c r="E8" s="43"/>
      <c r="F8" s="43"/>
      <c r="G8" s="39" t="s">
        <v>19</v>
      </c>
      <c r="H8" s="39"/>
      <c r="I8" s="39"/>
      <c r="J8" s="54"/>
      <c r="K8" s="55"/>
    </row>
    <row r="9" spans="1:20" s="10" customFormat="1" ht="18.75" customHeight="1" x14ac:dyDescent="0.25">
      <c r="A9" s="56" t="s">
        <v>101</v>
      </c>
      <c r="B9" s="56"/>
      <c r="C9" s="56"/>
      <c r="D9" s="56"/>
      <c r="E9" s="56"/>
      <c r="F9" s="56"/>
      <c r="G9" s="56"/>
      <c r="H9" s="56"/>
      <c r="I9" s="56"/>
      <c r="J9" s="56"/>
      <c r="K9" s="56"/>
      <c r="L9" s="8"/>
      <c r="M9" s="8"/>
      <c r="N9" s="8"/>
      <c r="O9" s="8"/>
      <c r="P9" s="9"/>
      <c r="Q9" s="8"/>
      <c r="R9" s="8"/>
      <c r="S9" s="8"/>
      <c r="T9" s="8"/>
    </row>
    <row r="10" spans="1:20" s="10" customFormat="1" ht="19.5" customHeight="1" x14ac:dyDescent="0.25">
      <c r="A10" s="31" t="s">
        <v>106</v>
      </c>
      <c r="B10" s="32"/>
      <c r="C10" s="32"/>
      <c r="D10" s="32"/>
      <c r="E10" s="32"/>
      <c r="F10" s="32"/>
      <c r="G10" s="32"/>
      <c r="H10" s="32"/>
      <c r="I10" s="32"/>
      <c r="J10" s="32"/>
      <c r="K10" s="33"/>
      <c r="L10" s="8"/>
      <c r="M10" s="8"/>
      <c r="N10" s="8"/>
      <c r="O10" s="8"/>
      <c r="P10" s="9"/>
      <c r="Q10" s="8"/>
      <c r="R10" s="8"/>
      <c r="S10" s="8"/>
      <c r="T10" s="8"/>
    </row>
    <row r="11" spans="1:20" s="10" customFormat="1" ht="28.5" customHeight="1" x14ac:dyDescent="0.25">
      <c r="A11" s="57" t="s">
        <v>107</v>
      </c>
      <c r="B11" s="58"/>
      <c r="C11" s="58"/>
      <c r="D11" s="58"/>
      <c r="E11" s="58"/>
      <c r="F11" s="58"/>
      <c r="G11" s="58"/>
      <c r="H11" s="58"/>
      <c r="I11" s="58"/>
      <c r="J11" s="58"/>
      <c r="K11" s="61"/>
      <c r="L11" s="8"/>
      <c r="M11" s="8"/>
      <c r="N11" s="8"/>
      <c r="O11" s="8"/>
      <c r="P11" s="9"/>
      <c r="Q11" s="8"/>
      <c r="R11" s="8"/>
      <c r="S11" s="8"/>
      <c r="T11" s="8"/>
    </row>
    <row r="12" spans="1:20" s="10" customFormat="1" ht="28.5" customHeight="1" x14ac:dyDescent="0.25">
      <c r="A12" s="57" t="s">
        <v>103</v>
      </c>
      <c r="B12" s="58"/>
      <c r="C12" s="58"/>
      <c r="D12" s="58"/>
      <c r="E12" s="58"/>
      <c r="F12" s="58"/>
      <c r="G12" s="58"/>
      <c r="H12" s="58"/>
      <c r="I12" s="58"/>
      <c r="J12" s="58"/>
      <c r="K12" s="61"/>
      <c r="L12" s="8"/>
      <c r="M12" s="8"/>
      <c r="N12" s="8"/>
      <c r="O12" s="8"/>
      <c r="P12" s="9"/>
      <c r="Q12" s="8"/>
      <c r="R12" s="8"/>
      <c r="S12" s="8"/>
      <c r="T12" s="8"/>
    </row>
    <row r="13" spans="1:20" s="10" customFormat="1" ht="28.5" customHeight="1" x14ac:dyDescent="0.25">
      <c r="A13" s="57" t="s">
        <v>104</v>
      </c>
      <c r="B13" s="58"/>
      <c r="C13" s="58"/>
      <c r="D13" s="58"/>
      <c r="E13" s="58"/>
      <c r="F13" s="58"/>
      <c r="G13" s="58"/>
      <c r="H13" s="58"/>
      <c r="I13" s="58"/>
      <c r="J13" s="58"/>
      <c r="K13" s="61"/>
      <c r="L13" s="8"/>
      <c r="M13" s="8"/>
      <c r="N13" s="8"/>
      <c r="O13" s="8"/>
      <c r="P13" s="9"/>
      <c r="Q13" s="8"/>
      <c r="R13" s="8"/>
      <c r="S13" s="8"/>
      <c r="T13" s="8"/>
    </row>
    <row r="14" spans="1:20" s="10" customFormat="1" ht="28.5" customHeight="1" x14ac:dyDescent="0.25">
      <c r="A14" s="59" t="s">
        <v>105</v>
      </c>
      <c r="B14" s="60"/>
      <c r="C14" s="60"/>
      <c r="D14" s="60"/>
      <c r="E14" s="60"/>
      <c r="F14" s="60"/>
      <c r="G14" s="60"/>
      <c r="H14" s="60"/>
      <c r="I14" s="60"/>
      <c r="J14" s="60"/>
      <c r="K14" s="62"/>
      <c r="L14" s="8"/>
      <c r="M14" s="8"/>
      <c r="N14" s="8"/>
      <c r="O14" s="8"/>
      <c r="P14" s="9"/>
      <c r="Q14" s="8"/>
      <c r="R14" s="8"/>
      <c r="S14" s="8"/>
      <c r="T14" s="8"/>
    </row>
    <row r="15" spans="1:20" ht="12" customHeight="1" x14ac:dyDescent="0.25">
      <c r="A15" s="11"/>
      <c r="P15" s="5" t="s">
        <v>23</v>
      </c>
      <c r="Q15" s="1" t="s">
        <v>55</v>
      </c>
      <c r="R15" s="1">
        <v>30.23</v>
      </c>
      <c r="S15" s="1">
        <v>0</v>
      </c>
    </row>
    <row r="16" spans="1:20" ht="19.5" customHeight="1" x14ac:dyDescent="0.25">
      <c r="A16" s="63" t="s">
        <v>63</v>
      </c>
      <c r="B16" s="64"/>
      <c r="C16" s="64"/>
      <c r="D16" s="64"/>
      <c r="E16" s="64"/>
      <c r="F16" s="64"/>
      <c r="G16" s="64"/>
      <c r="H16" s="64"/>
      <c r="I16" s="64"/>
      <c r="J16" s="64"/>
      <c r="K16" s="65"/>
      <c r="P16" s="5" t="s">
        <v>21</v>
      </c>
      <c r="Q16" s="1" t="s">
        <v>56</v>
      </c>
      <c r="R16" s="1">
        <v>46.94</v>
      </c>
      <c r="S16" s="1">
        <v>0</v>
      </c>
    </row>
    <row r="17" spans="1:20" ht="46.5" customHeight="1" x14ac:dyDescent="0.25">
      <c r="A17" s="69" t="s">
        <v>24</v>
      </c>
      <c r="B17" s="70"/>
      <c r="C17" s="71"/>
      <c r="D17" s="71"/>
      <c r="E17" s="71"/>
      <c r="F17" s="71"/>
      <c r="G17" s="71"/>
      <c r="H17" s="72" t="str">
        <f>IF(C17=P6,"Taux horaire stagiaire postdoc","Taux horaire selon la convention collective du STEP qui s'applique")</f>
        <v>Taux horaire selon la convention collective du STEP qui s'applique</v>
      </c>
      <c r="I17" s="72"/>
      <c r="J17" s="72"/>
      <c r="K17" s="73"/>
      <c r="Q17" s="1" t="s">
        <v>22</v>
      </c>
      <c r="R17" s="1">
        <v>30.23</v>
      </c>
    </row>
    <row r="18" spans="1:20" ht="26.25" customHeight="1" x14ac:dyDescent="0.25">
      <c r="A18" s="74" t="s">
        <v>25</v>
      </c>
      <c r="B18" s="75"/>
      <c r="C18" s="76"/>
      <c r="D18" s="76"/>
      <c r="E18" s="76"/>
      <c r="F18" s="76"/>
      <c r="G18" s="76"/>
      <c r="H18" s="58" t="s">
        <v>85</v>
      </c>
      <c r="I18" s="58"/>
      <c r="J18" s="58"/>
      <c r="K18" s="67" t="s">
        <v>88</v>
      </c>
      <c r="P18" s="1" t="b">
        <f>OR(C17=P3,C17=P4,C17=P5)</f>
        <v>0</v>
      </c>
      <c r="Q18" s="1" t="s">
        <v>57</v>
      </c>
      <c r="R18" s="1">
        <v>46.94</v>
      </c>
    </row>
    <row r="19" spans="1:20" x14ac:dyDescent="0.45">
      <c r="A19" s="74" t="s">
        <v>26</v>
      </c>
      <c r="B19" s="75"/>
      <c r="C19" s="77"/>
      <c r="D19" s="78"/>
      <c r="E19" s="78"/>
      <c r="F19" s="78"/>
      <c r="G19" s="78"/>
      <c r="H19" s="79" t="s">
        <v>86</v>
      </c>
      <c r="I19" s="79"/>
      <c r="J19" s="79"/>
      <c r="K19" s="80"/>
      <c r="L19" s="8" t="s">
        <v>71</v>
      </c>
      <c r="M19" s="8" t="str">
        <f>IF(WEEKDAY(C19,2)=1,"Oui","Non")</f>
        <v>Non</v>
      </c>
      <c r="P19" s="2" t="b">
        <f>AND(P18=TRUE,K19&lt;=15)</f>
        <v>0</v>
      </c>
    </row>
    <row r="20" spans="1:20" x14ac:dyDescent="0.25">
      <c r="A20" s="74" t="s">
        <v>27</v>
      </c>
      <c r="B20" s="75"/>
      <c r="C20" s="77"/>
      <c r="D20" s="78"/>
      <c r="E20" s="78"/>
      <c r="F20" s="78"/>
      <c r="G20" s="78"/>
      <c r="H20" s="58" t="s">
        <v>87</v>
      </c>
      <c r="I20" s="58"/>
      <c r="J20" s="58"/>
      <c r="K20" s="81">
        <f>IF(C17=P6,(C20-C19)/7,IF(M19=M20,(C20-C19)/7,"À CORRIGER : date de début ou de fin doit être un lundi. "))</f>
        <v>0</v>
      </c>
      <c r="L20" s="8" t="s">
        <v>72</v>
      </c>
      <c r="M20" s="8" t="str">
        <f>IF(WEEKDAY(C20,2)=1,"Oui","Non")</f>
        <v>Non</v>
      </c>
      <c r="Q20" s="22" t="s">
        <v>88</v>
      </c>
    </row>
    <row r="21" spans="1:20" x14ac:dyDescent="0.25">
      <c r="A21" s="82" t="s">
        <v>70</v>
      </c>
      <c r="B21" s="83"/>
      <c r="C21" s="84">
        <f>DATEDIF(C19,C20,"M")</f>
        <v>0</v>
      </c>
      <c r="D21" s="84"/>
      <c r="E21" s="84"/>
      <c r="F21" s="84"/>
      <c r="G21" s="84"/>
      <c r="H21" s="85" t="s">
        <v>68</v>
      </c>
      <c r="I21" s="85"/>
      <c r="J21" s="85"/>
      <c r="K21" s="86" t="str">
        <f>IF(P18=P19,"Non","Oui")</f>
        <v>Non</v>
      </c>
      <c r="P21" s="5" t="s">
        <v>78</v>
      </c>
      <c r="Q21" s="22" t="s">
        <v>89</v>
      </c>
    </row>
    <row r="22" spans="1:20" s="10" customFormat="1" ht="13.5" customHeight="1" x14ac:dyDescent="0.25">
      <c r="A22" s="6"/>
      <c r="B22" s="7"/>
      <c r="C22" s="16"/>
      <c r="D22" s="16"/>
      <c r="E22" s="16"/>
      <c r="F22" s="16"/>
      <c r="G22" s="16"/>
      <c r="H22" s="17"/>
      <c r="I22" s="17"/>
      <c r="J22" s="17"/>
      <c r="K22" s="18"/>
      <c r="L22" s="8"/>
      <c r="M22" s="8"/>
      <c r="N22" s="8"/>
      <c r="O22" s="8"/>
      <c r="P22" s="9"/>
      <c r="Q22" s="8"/>
      <c r="R22" s="8"/>
      <c r="S22" s="8"/>
      <c r="T22" s="8"/>
    </row>
    <row r="23" spans="1:20" ht="19.5" customHeight="1" x14ac:dyDescent="0.25">
      <c r="A23" s="31" t="s">
        <v>61</v>
      </c>
      <c r="B23" s="87"/>
      <c r="C23" s="87"/>
      <c r="D23" s="87"/>
      <c r="E23" s="87"/>
      <c r="F23" s="87"/>
      <c r="G23" s="87"/>
      <c r="H23" s="87"/>
      <c r="I23" s="87"/>
      <c r="J23" s="87"/>
      <c r="K23" s="88"/>
    </row>
    <row r="24" spans="1:20" x14ac:dyDescent="0.45">
      <c r="A24" s="74" t="s">
        <v>28</v>
      </c>
      <c r="B24" s="75"/>
      <c r="C24" s="75"/>
      <c r="D24" s="75"/>
      <c r="E24" s="75"/>
      <c r="F24" s="89" t="b">
        <f>IF(C17=P3,Q3,IF(C17=P4,Q4,IF(C17=P5,Q5,IF(C17=P6,IF(K17&gt;=Q6,K17,Q6)))))</f>
        <v>0</v>
      </c>
      <c r="G24" s="89"/>
      <c r="H24" s="58" t="s">
        <v>29</v>
      </c>
      <c r="I24" s="58"/>
      <c r="J24" s="58"/>
      <c r="K24" s="90">
        <f>$K$19*$K$20*F24</f>
        <v>0</v>
      </c>
      <c r="L24" s="8" t="b">
        <f>IF(C17=P3,"Salaire 051100",IF(C17=P4,"Salaire 051200",IF(C17=P5,"Salaire 051300",IF(C17=P6,"Salaire 061100"))))</f>
        <v>0</v>
      </c>
      <c r="P24" s="2" t="s">
        <v>80</v>
      </c>
    </row>
    <row r="25" spans="1:20" x14ac:dyDescent="0.45">
      <c r="A25" s="74" t="s">
        <v>30</v>
      </c>
      <c r="B25" s="91">
        <f>IF(C17="Stagiaire postdoctoral",7.69%,7.5%)</f>
        <v>7.4999999999999997E-2</v>
      </c>
      <c r="C25" s="75"/>
      <c r="D25" s="75"/>
      <c r="E25" s="75"/>
      <c r="F25" s="92">
        <f>F24*B25</f>
        <v>0</v>
      </c>
      <c r="G25" s="92"/>
      <c r="H25" s="58" t="s">
        <v>31</v>
      </c>
      <c r="I25" s="58"/>
      <c r="J25" s="58"/>
      <c r="K25" s="90">
        <f>$K$19*$K$20*F25</f>
        <v>0</v>
      </c>
      <c r="L25" s="24" t="b">
        <f>IF(C17=P3,"Salaire 051100",IF(C17=P4,"Salaire 051200",IF(C17=P5,"Salaire 051300",IF(C17=P6,"Salaire 061100"))))</f>
        <v>0</v>
      </c>
      <c r="P25" s="2" t="s">
        <v>81</v>
      </c>
    </row>
    <row r="26" spans="1:20" x14ac:dyDescent="0.45">
      <c r="A26" s="74" t="s">
        <v>3</v>
      </c>
      <c r="B26" s="93">
        <f>R3</f>
        <v>3.5999999999999997E-2</v>
      </c>
      <c r="C26" s="75"/>
      <c r="D26" s="75"/>
      <c r="E26" s="75"/>
      <c r="F26" s="94">
        <f>F24*B26</f>
        <v>0</v>
      </c>
      <c r="G26" s="94"/>
      <c r="H26" s="58" t="s">
        <v>32</v>
      </c>
      <c r="I26" s="58"/>
      <c r="J26" s="58"/>
      <c r="K26" s="90">
        <f>$K$19*$K$20*F26</f>
        <v>0</v>
      </c>
      <c r="L26" s="8" t="b">
        <f>IF(C17=P3,"Salaire 051100",IF(C17=P4,"Salaire 051200",IF(C17=P5,"Salaire 051300",IF(C17=P6,"Non-applicable"))))</f>
        <v>0</v>
      </c>
      <c r="M26" s="24"/>
      <c r="P26" s="2" t="s">
        <v>82</v>
      </c>
    </row>
    <row r="27" spans="1:20" x14ac:dyDescent="0.45">
      <c r="A27" s="74" t="s">
        <v>33</v>
      </c>
      <c r="B27" s="93">
        <f>S3</f>
        <v>2.5000000000000001E-2</v>
      </c>
      <c r="C27" s="75"/>
      <c r="D27" s="75"/>
      <c r="E27" s="75"/>
      <c r="F27" s="89">
        <f>F24*B27</f>
        <v>0</v>
      </c>
      <c r="G27" s="89"/>
      <c r="H27" s="58" t="s">
        <v>34</v>
      </c>
      <c r="I27" s="58"/>
      <c r="J27" s="58"/>
      <c r="K27" s="90">
        <f>$K$19*$K$20*F27</f>
        <v>0</v>
      </c>
      <c r="L27" s="25" t="s">
        <v>59</v>
      </c>
      <c r="M27" s="24"/>
      <c r="P27" s="2" t="s">
        <v>83</v>
      </c>
    </row>
    <row r="28" spans="1:20" x14ac:dyDescent="0.45">
      <c r="A28" s="74" t="s">
        <v>35</v>
      </c>
      <c r="B28" s="91" t="str">
        <f>IF(C17="Stagiaire postdoctoral",4.9%,"Non applicable")</f>
        <v>Non applicable</v>
      </c>
      <c r="C28" s="75"/>
      <c r="D28" s="75"/>
      <c r="E28" s="75"/>
      <c r="F28" s="89">
        <f>IF(C17="Stagiaire postdoctoral",IF(K14=P15,IF(K14=P15,0.047*F24,IF(K14=P16,0,0)),IF(K14=P16,0,0)),0)</f>
        <v>0</v>
      </c>
      <c r="G28" s="89"/>
      <c r="H28" s="95"/>
      <c r="I28" s="95"/>
      <c r="J28" s="95"/>
      <c r="K28" s="90"/>
      <c r="L28" s="26"/>
      <c r="M28" s="24"/>
      <c r="P28" s="2" t="s">
        <v>84</v>
      </c>
    </row>
    <row r="29" spans="1:20" x14ac:dyDescent="0.25">
      <c r="A29" s="74"/>
      <c r="B29" s="75"/>
      <c r="C29" s="75"/>
      <c r="D29" s="75"/>
      <c r="E29" s="75"/>
      <c r="F29" s="89"/>
      <c r="G29" s="89"/>
      <c r="H29" s="58" t="s">
        <v>36</v>
      </c>
      <c r="I29" s="58"/>
      <c r="J29" s="58"/>
      <c r="K29" s="90">
        <f>$K$19*$K$20*F28</f>
        <v>0</v>
      </c>
      <c r="L29" s="26" t="b">
        <f>IF(C17=P3,"Non applicable",IF(C17=P4,"Non applicable",IF(C17=P5,"Non applicable",IF(C17=P6,"Retenue 009205"))))</f>
        <v>0</v>
      </c>
      <c r="M29" s="24"/>
      <c r="P29" s="5" t="s">
        <v>37</v>
      </c>
    </row>
    <row r="30" spans="1:20" ht="28.5" customHeight="1" thickBot="1" x14ac:dyDescent="0.3">
      <c r="A30" s="74"/>
      <c r="B30" s="75"/>
      <c r="C30" s="75"/>
      <c r="D30" s="96"/>
      <c r="E30" s="75"/>
      <c r="F30" s="89"/>
      <c r="G30" s="89"/>
      <c r="H30" s="79" t="s">
        <v>69</v>
      </c>
      <c r="I30" s="79"/>
      <c r="J30" s="79"/>
      <c r="K30" s="97" t="b">
        <f>IF(C17=P3,(K24+K25+K26+K27)*0.1212,IF(C17=P4,(K24+K25+K26+K27)*0.1212,IF(C17=P5,(K24+K25+K26+K27)*0.1212,IF(C17=P6,(K24+K25)*0.1452+K27+K28+K29))))</f>
        <v>0</v>
      </c>
      <c r="L30" s="8" t="s">
        <v>60</v>
      </c>
      <c r="M30" s="24"/>
      <c r="P30" s="12" t="s">
        <v>38</v>
      </c>
    </row>
    <row r="31" spans="1:20" ht="37.5" customHeight="1" x14ac:dyDescent="0.45">
      <c r="A31" s="98" t="s">
        <v>102</v>
      </c>
      <c r="B31" s="99"/>
      <c r="C31" s="99"/>
      <c r="D31" s="99"/>
      <c r="E31" s="99"/>
      <c r="F31" s="99"/>
      <c r="G31" s="99"/>
      <c r="H31" s="99"/>
      <c r="I31" s="99"/>
      <c r="J31" s="99"/>
      <c r="K31" s="100">
        <f>K24+K25+K26+K27+K28+K29+K30</f>
        <v>0</v>
      </c>
      <c r="M31" s="24"/>
      <c r="P31" s="2" t="s">
        <v>79</v>
      </c>
    </row>
    <row r="32" spans="1:20" s="10" customFormat="1" ht="12.75" customHeight="1" x14ac:dyDescent="0.25">
      <c r="A32" s="19"/>
      <c r="B32" s="7"/>
      <c r="C32" s="7"/>
      <c r="D32" s="7"/>
      <c r="E32" s="7"/>
      <c r="F32" s="7"/>
      <c r="G32" s="7"/>
      <c r="H32" s="17"/>
      <c r="I32" s="17"/>
      <c r="J32" s="17"/>
      <c r="K32" s="20"/>
      <c r="L32" s="8"/>
      <c r="M32" s="24"/>
      <c r="N32" s="8"/>
      <c r="O32" s="8"/>
      <c r="P32" s="21"/>
      <c r="Q32" s="8"/>
      <c r="R32" s="8"/>
      <c r="S32" s="8"/>
      <c r="T32" s="8"/>
    </row>
    <row r="33" spans="1:20" s="10" customFormat="1" ht="19.5" customHeight="1" x14ac:dyDescent="0.25">
      <c r="A33" s="31" t="s">
        <v>62</v>
      </c>
      <c r="B33" s="32"/>
      <c r="C33" s="32"/>
      <c r="D33" s="32"/>
      <c r="E33" s="32"/>
      <c r="F33" s="32"/>
      <c r="G33" s="32"/>
      <c r="H33" s="32"/>
      <c r="I33" s="32"/>
      <c r="J33" s="32"/>
      <c r="K33" s="33"/>
      <c r="L33" s="8"/>
      <c r="M33" s="24"/>
      <c r="N33" s="8"/>
      <c r="O33" s="8"/>
      <c r="P33" s="5" t="s">
        <v>90</v>
      </c>
      <c r="Q33" s="8"/>
      <c r="R33" s="8"/>
      <c r="S33" s="8"/>
      <c r="T33" s="8"/>
    </row>
    <row r="34" spans="1:20" ht="30" customHeight="1" x14ac:dyDescent="0.25">
      <c r="A34" s="101" t="s">
        <v>40</v>
      </c>
      <c r="B34" s="102"/>
      <c r="C34" s="103" t="s">
        <v>41</v>
      </c>
      <c r="D34" s="104"/>
      <c r="E34" s="104"/>
      <c r="F34" s="104"/>
      <c r="G34" s="104"/>
      <c r="H34" s="105"/>
      <c r="I34" s="101" t="s">
        <v>42</v>
      </c>
      <c r="J34" s="102"/>
      <c r="K34" s="106" t="s">
        <v>43</v>
      </c>
      <c r="M34" s="24"/>
      <c r="P34" s="5" t="s">
        <v>39</v>
      </c>
    </row>
    <row r="35" spans="1:20" ht="33.75" customHeight="1" x14ac:dyDescent="0.25">
      <c r="A35" s="107"/>
      <c r="B35" s="108"/>
      <c r="C35" s="109" t="s">
        <v>44</v>
      </c>
      <c r="D35" s="109" t="s">
        <v>73</v>
      </c>
      <c r="E35" s="109" t="s">
        <v>74</v>
      </c>
      <c r="F35" s="109" t="s">
        <v>75</v>
      </c>
      <c r="G35" s="109" t="s">
        <v>76</v>
      </c>
      <c r="H35" s="109" t="s">
        <v>45</v>
      </c>
      <c r="I35" s="107"/>
      <c r="J35" s="108"/>
      <c r="K35" s="110"/>
      <c r="P35" s="9" t="s">
        <v>91</v>
      </c>
    </row>
    <row r="36" spans="1:20" ht="28.5" customHeight="1" x14ac:dyDescent="0.25">
      <c r="A36" s="111" t="s">
        <v>46</v>
      </c>
      <c r="B36" s="111"/>
      <c r="C36" s="112">
        <f>IF(C17=P3,T3,IF(C17=P4,T4,IF(C17=P5,T5,IF(C17=P6,T6,0))))</f>
        <v>0</v>
      </c>
      <c r="D36" s="113"/>
      <c r="E36" s="113"/>
      <c r="F36" s="113"/>
      <c r="G36" s="113"/>
      <c r="H36" s="113"/>
      <c r="I36" s="114"/>
      <c r="J36" s="114"/>
      <c r="K36" s="115">
        <f>$K$31*I36/100</f>
        <v>0</v>
      </c>
    </row>
    <row r="37" spans="1:20" ht="28.5" customHeight="1" x14ac:dyDescent="0.25">
      <c r="A37" s="111" t="s">
        <v>47</v>
      </c>
      <c r="B37" s="111"/>
      <c r="C37" s="112">
        <f>IF(C17=P3,T3,IF(C17=P4,T4,IF(C17=P5,T5,IF(C17=P6,T6,0))))</f>
        <v>0</v>
      </c>
      <c r="D37" s="113"/>
      <c r="E37" s="113"/>
      <c r="F37" s="113"/>
      <c r="G37" s="113"/>
      <c r="H37" s="113"/>
      <c r="I37" s="114"/>
      <c r="J37" s="114"/>
      <c r="K37" s="115">
        <f>$K$31*I37/100</f>
        <v>0</v>
      </c>
      <c r="L37" s="27"/>
      <c r="M37" s="27"/>
      <c r="N37" s="13"/>
      <c r="O37" s="13"/>
      <c r="R37" s="13"/>
      <c r="S37" s="13"/>
      <c r="T37" s="13"/>
    </row>
    <row r="38" spans="1:20" ht="28.5" customHeight="1" x14ac:dyDescent="0.45">
      <c r="A38" s="111" t="s">
        <v>48</v>
      </c>
      <c r="B38" s="111"/>
      <c r="C38" s="112">
        <f>IF(C17=P3,T3,IF(C17=P4,T4,IF(C17=P5,T5,IF(C17=P6,T6,0))))</f>
        <v>0</v>
      </c>
      <c r="D38" s="113"/>
      <c r="E38" s="113"/>
      <c r="F38" s="113"/>
      <c r="G38" s="113"/>
      <c r="H38" s="113"/>
      <c r="I38" s="114"/>
      <c r="J38" s="114"/>
      <c r="K38" s="115">
        <f>$K$31*I38/100</f>
        <v>0</v>
      </c>
      <c r="P38" s="2"/>
      <c r="Q38" s="13"/>
    </row>
    <row r="39" spans="1:20" ht="28.5" customHeight="1" x14ac:dyDescent="0.45">
      <c r="A39" s="111" t="s">
        <v>49</v>
      </c>
      <c r="B39" s="111"/>
      <c r="C39" s="116" t="s">
        <v>50</v>
      </c>
      <c r="D39" s="117"/>
      <c r="E39" s="117"/>
      <c r="F39" s="117"/>
      <c r="G39" s="117"/>
      <c r="H39" s="118"/>
      <c r="I39" s="119">
        <f>SUM(I36:J38)</f>
        <v>0</v>
      </c>
      <c r="J39" s="119"/>
      <c r="K39" s="120" t="str">
        <f>IF(I39=100,SUM(K36:K38),"Corriger proportion")</f>
        <v>Corriger proportion</v>
      </c>
      <c r="P39" s="2"/>
    </row>
    <row r="40" spans="1:20" s="10" customFormat="1" ht="28.5" customHeight="1" x14ac:dyDescent="0.45">
      <c r="A40" s="28"/>
      <c r="B40" s="28"/>
      <c r="C40" s="16"/>
      <c r="D40" s="16"/>
      <c r="E40" s="16"/>
      <c r="F40" s="16"/>
      <c r="G40" s="16"/>
      <c r="H40" s="16"/>
      <c r="I40" s="16"/>
      <c r="J40" s="16"/>
      <c r="K40" s="29"/>
      <c r="L40" s="8"/>
      <c r="M40" s="8"/>
      <c r="N40" s="8"/>
      <c r="O40" s="8"/>
      <c r="P40" s="30"/>
      <c r="Q40" s="8"/>
      <c r="R40" s="8"/>
      <c r="S40" s="8"/>
      <c r="T40" s="8"/>
    </row>
    <row r="41" spans="1:20" ht="13.5" customHeight="1" x14ac:dyDescent="0.45">
      <c r="A41" s="14"/>
      <c r="B41" s="8"/>
      <c r="C41" s="8"/>
      <c r="D41" s="8"/>
      <c r="E41" s="8"/>
      <c r="F41" s="8"/>
      <c r="G41" s="8"/>
      <c r="H41" s="8"/>
      <c r="I41" s="8"/>
      <c r="J41" s="8"/>
      <c r="K41" s="8"/>
      <c r="P41" s="2"/>
    </row>
    <row r="42" spans="1:20" ht="19.5" customHeight="1" x14ac:dyDescent="0.45">
      <c r="A42" s="63" t="s">
        <v>51</v>
      </c>
      <c r="B42" s="64"/>
      <c r="C42" s="64"/>
      <c r="D42" s="64"/>
      <c r="E42" s="64"/>
      <c r="F42" s="64"/>
      <c r="G42" s="64"/>
      <c r="H42" s="64"/>
      <c r="I42" s="64"/>
      <c r="J42" s="64"/>
      <c r="K42" s="65"/>
      <c r="P42" s="2"/>
    </row>
    <row r="43" spans="1:20" ht="28.5" customHeight="1" x14ac:dyDescent="0.25">
      <c r="A43" s="121" t="s">
        <v>52</v>
      </c>
      <c r="B43" s="122"/>
      <c r="C43" s="68"/>
      <c r="D43" s="68"/>
      <c r="E43" s="68"/>
      <c r="F43" s="68"/>
      <c r="G43" s="68"/>
      <c r="H43" s="68"/>
      <c r="I43" s="68"/>
      <c r="J43" s="68"/>
      <c r="K43" s="123"/>
      <c r="N43" s="8"/>
      <c r="O43" s="8"/>
      <c r="Q43" s="8"/>
      <c r="R43" s="8"/>
      <c r="S43" s="8"/>
      <c r="T43" s="8"/>
    </row>
    <row r="44" spans="1:20" x14ac:dyDescent="0.25">
      <c r="A44" s="124"/>
      <c r="B44" s="125"/>
      <c r="C44" s="68"/>
      <c r="D44" s="68"/>
      <c r="E44" s="68"/>
      <c r="F44" s="68"/>
      <c r="G44" s="68"/>
      <c r="H44" s="68"/>
      <c r="I44" s="68"/>
      <c r="J44" s="68"/>
      <c r="K44" s="123"/>
    </row>
    <row r="45" spans="1:20" x14ac:dyDescent="0.25">
      <c r="A45" s="126" t="s">
        <v>100</v>
      </c>
      <c r="B45" s="79"/>
      <c r="C45" s="68"/>
      <c r="D45" s="68"/>
      <c r="E45" s="68"/>
      <c r="F45" s="68"/>
      <c r="G45" s="68"/>
      <c r="H45" s="68"/>
      <c r="I45" s="68"/>
      <c r="J45" s="68"/>
      <c r="K45" s="123"/>
    </row>
    <row r="46" spans="1:20" ht="30" customHeight="1" x14ac:dyDescent="0.25">
      <c r="A46" s="126" t="s">
        <v>92</v>
      </c>
      <c r="B46" s="79"/>
      <c r="C46" s="40"/>
      <c r="D46" s="40"/>
      <c r="E46" s="40"/>
      <c r="F46" s="40"/>
      <c r="G46" s="127" t="s">
        <v>109</v>
      </c>
      <c r="H46" s="127"/>
      <c r="I46" s="127"/>
      <c r="J46" s="40"/>
      <c r="K46" s="128"/>
    </row>
    <row r="47" spans="1:20" ht="30" customHeight="1" x14ac:dyDescent="0.25">
      <c r="A47" s="140" t="s">
        <v>96</v>
      </c>
      <c r="B47" s="141"/>
      <c r="C47" s="40"/>
      <c r="D47" s="40"/>
      <c r="E47" s="40"/>
      <c r="F47" s="40"/>
      <c r="G47" s="129" t="s">
        <v>97</v>
      </c>
      <c r="H47" s="129"/>
      <c r="I47" s="129"/>
      <c r="J47" s="68"/>
      <c r="K47" s="123"/>
    </row>
    <row r="48" spans="1:20" x14ac:dyDescent="0.25">
      <c r="A48" s="57" t="s">
        <v>108</v>
      </c>
      <c r="B48" s="58"/>
      <c r="C48" s="44"/>
      <c r="D48" s="44"/>
      <c r="E48" s="44"/>
      <c r="F48" s="44"/>
      <c r="G48" s="130" t="s">
        <v>98</v>
      </c>
      <c r="H48" s="130"/>
      <c r="I48" s="130"/>
      <c r="J48" s="130"/>
      <c r="K48" s="131"/>
    </row>
    <row r="49" spans="1:11" x14ac:dyDescent="0.25">
      <c r="A49" s="57" t="s">
        <v>99</v>
      </c>
      <c r="B49" s="58"/>
      <c r="C49" s="44"/>
      <c r="D49" s="44"/>
      <c r="E49" s="44"/>
      <c r="F49" s="44"/>
      <c r="G49" s="44"/>
      <c r="H49" s="44"/>
      <c r="I49" s="44"/>
      <c r="J49" s="44"/>
      <c r="K49" s="45"/>
    </row>
    <row r="50" spans="1:11" x14ac:dyDescent="0.25">
      <c r="A50" s="57" t="s">
        <v>53</v>
      </c>
      <c r="B50" s="58"/>
      <c r="C50" s="68"/>
      <c r="D50" s="68"/>
      <c r="E50" s="68"/>
      <c r="F50" s="68"/>
      <c r="G50" s="68"/>
      <c r="H50" s="132" t="s">
        <v>95</v>
      </c>
      <c r="I50" s="132"/>
      <c r="J50" s="133"/>
      <c r="K50" s="134"/>
    </row>
    <row r="51" spans="1:11" x14ac:dyDescent="0.25">
      <c r="A51" s="57" t="s">
        <v>54</v>
      </c>
      <c r="B51" s="58"/>
      <c r="C51" s="135"/>
      <c r="D51" s="135"/>
      <c r="E51" s="135"/>
      <c r="F51" s="135"/>
      <c r="G51" s="135"/>
      <c r="H51" s="66"/>
      <c r="I51" s="66"/>
      <c r="J51" s="66"/>
      <c r="K51" s="136"/>
    </row>
    <row r="52" spans="1:11" x14ac:dyDescent="0.25">
      <c r="A52" s="57" t="s">
        <v>93</v>
      </c>
      <c r="B52" s="58"/>
      <c r="C52" s="68"/>
      <c r="D52" s="68"/>
      <c r="E52" s="68"/>
      <c r="F52" s="68"/>
      <c r="G52" s="68"/>
      <c r="H52" s="132" t="s">
        <v>94</v>
      </c>
      <c r="I52" s="132"/>
      <c r="J52" s="137"/>
      <c r="K52" s="138"/>
    </row>
    <row r="53" spans="1:11" x14ac:dyDescent="0.25">
      <c r="A53" s="85" t="s">
        <v>77</v>
      </c>
      <c r="B53" s="85"/>
      <c r="C53" s="139" t="str">
        <f>IF(OR(C17=P3,C17=P4,C17=P5),IF(K19&gt;15,"Obtenir l'autorisation écrite du directeur de programme pour les étudiants de 1er cycle et du directeur de thèse ou de mémoire pour les étudiants de 2e ou de 3e cycle.","Aucune restriction ne s'applique"),"Aucune restriction ne s'applique")</f>
        <v>Aucune restriction ne s'applique</v>
      </c>
      <c r="D53" s="139"/>
      <c r="E53" s="139"/>
      <c r="F53" s="139"/>
      <c r="G53" s="139"/>
      <c r="H53" s="139"/>
      <c r="I53" s="139"/>
      <c r="J53" s="139"/>
      <c r="K53" s="139"/>
    </row>
  </sheetData>
  <sheetProtection algorithmName="SHA-512" hashValue="z2OJ/AQR5JRnlVJSsjuwcqiD7X/ye0JwxTyDP7wbmHbHXLI/bMZ28W4hCG59Fl60aCbanj7xS7TvnhRq5GLD1A==" saltValue="/z+adoc38c46qeYDzI6QNw==" spinCount="100000" sheet="1" objects="1" scenarios="1"/>
  <mergeCells count="96">
    <mergeCell ref="A9:K9"/>
    <mergeCell ref="B2:F2"/>
    <mergeCell ref="B3:F3"/>
    <mergeCell ref="B4:F4"/>
    <mergeCell ref="B5:F5"/>
    <mergeCell ref="B6:F6"/>
    <mergeCell ref="B7:F7"/>
    <mergeCell ref="B8:F8"/>
    <mergeCell ref="G2:I2"/>
    <mergeCell ref="G3:I3"/>
    <mergeCell ref="G4:I4"/>
    <mergeCell ref="G5:I6"/>
    <mergeCell ref="G7:I7"/>
    <mergeCell ref="G8:I8"/>
    <mergeCell ref="A49:B49"/>
    <mergeCell ref="A50:B50"/>
    <mergeCell ref="A51:B51"/>
    <mergeCell ref="A52:B52"/>
    <mergeCell ref="H52:I52"/>
    <mergeCell ref="A36:B36"/>
    <mergeCell ref="I36:J36"/>
    <mergeCell ref="A37:B37"/>
    <mergeCell ref="I37:J37"/>
    <mergeCell ref="A38:B38"/>
    <mergeCell ref="I38:J38"/>
    <mergeCell ref="A47:B47"/>
    <mergeCell ref="A46:B46"/>
    <mergeCell ref="A48:B48"/>
    <mergeCell ref="A43:B44"/>
    <mergeCell ref="A45:B45"/>
    <mergeCell ref="A39:B39"/>
    <mergeCell ref="C39:H39"/>
    <mergeCell ref="I39:J39"/>
    <mergeCell ref="C45:K45"/>
    <mergeCell ref="C44:K44"/>
    <mergeCell ref="C43:K43"/>
    <mergeCell ref="A42:K42"/>
    <mergeCell ref="C34:H34"/>
    <mergeCell ref="J47:K47"/>
    <mergeCell ref="C51:G51"/>
    <mergeCell ref="C52:G52"/>
    <mergeCell ref="C50:G50"/>
    <mergeCell ref="H50:I50"/>
    <mergeCell ref="C48:F48"/>
    <mergeCell ref="G48:J48"/>
    <mergeCell ref="C49:K49"/>
    <mergeCell ref="J52:K52"/>
    <mergeCell ref="J46:K46"/>
    <mergeCell ref="C46:F46"/>
    <mergeCell ref="G46:I46"/>
    <mergeCell ref="C47:F47"/>
    <mergeCell ref="J50:K50"/>
    <mergeCell ref="F29:G29"/>
    <mergeCell ref="F30:G30"/>
    <mergeCell ref="F26:G26"/>
    <mergeCell ref="H26:J26"/>
    <mergeCell ref="F27:G27"/>
    <mergeCell ref="H27:J27"/>
    <mergeCell ref="F28:G28"/>
    <mergeCell ref="H29:J29"/>
    <mergeCell ref="H30:J30"/>
    <mergeCell ref="F25:G25"/>
    <mergeCell ref="H25:J25"/>
    <mergeCell ref="C21:G21"/>
    <mergeCell ref="A23:K23"/>
    <mergeCell ref="C18:G18"/>
    <mergeCell ref="C19:G19"/>
    <mergeCell ref="H19:J19"/>
    <mergeCell ref="C20:G20"/>
    <mergeCell ref="H20:J20"/>
    <mergeCell ref="H18:J18"/>
    <mergeCell ref="A16:K16"/>
    <mergeCell ref="A10:K10"/>
    <mergeCell ref="H21:J21"/>
    <mergeCell ref="F24:G24"/>
    <mergeCell ref="H24:J24"/>
    <mergeCell ref="A13:J13"/>
    <mergeCell ref="A12:J12"/>
    <mergeCell ref="A11:J11"/>
    <mergeCell ref="A14:J14"/>
    <mergeCell ref="J7:K7"/>
    <mergeCell ref="J5:K6"/>
    <mergeCell ref="J3:K3"/>
    <mergeCell ref="J4:K4"/>
    <mergeCell ref="J2:K2"/>
    <mergeCell ref="A53:B53"/>
    <mergeCell ref="C53:K53"/>
    <mergeCell ref="A1:K1"/>
    <mergeCell ref="A31:J31"/>
    <mergeCell ref="A33:K33"/>
    <mergeCell ref="A34:B35"/>
    <mergeCell ref="I34:J35"/>
    <mergeCell ref="K34:K35"/>
    <mergeCell ref="J8:K8"/>
    <mergeCell ref="C17:G17"/>
    <mergeCell ref="H17:J17"/>
  </mergeCells>
  <dataValidations count="5">
    <dataValidation type="list" allowBlank="1" showInputMessage="1" showErrorMessage="1" sqref="C17" xr:uid="{00000000-0002-0000-0000-000000000000}">
      <formula1>$P$1:$P$6</formula1>
    </dataValidation>
    <dataValidation type="list" allowBlank="1" showInputMessage="1" showErrorMessage="1" sqref="J50:K50" xr:uid="{00000000-0002-0000-0000-000003000000}">
      <formula1>$P$20:$P$35</formula1>
    </dataValidation>
    <dataValidation type="list" allowBlank="1" showInputMessage="1" showErrorMessage="1" sqref="K18" xr:uid="{00000000-0002-0000-0000-000004000000}">
      <formula1>$Q$20:$Q$21</formula1>
    </dataValidation>
    <dataValidation type="list" showInputMessage="1" showErrorMessage="1" sqref="K14 K11:K12" xr:uid="{00000000-0002-0000-0000-000001000000}">
      <formula1>$P$15:$P$16</formula1>
    </dataValidation>
    <dataValidation type="list" showInputMessage="1" showErrorMessage="1" sqref="K13" xr:uid="{00000000-0002-0000-0000-000002000000}">
      <formula1>$Q$15:$Q$18</formula1>
    </dataValidation>
  </dataValidations>
  <pageMargins left="0.31496062992125984" right="0.31496062992125984" top="0.74803149606299213" bottom="0.74803149606299213" header="0.31496062992125984" footer="0.31496062992125984"/>
  <pageSetup paperSize="5" scale="8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stall30</dc:creator>
  <cp:lastModifiedBy>Stéphanie Allaire</cp:lastModifiedBy>
  <cp:lastPrinted>2022-10-14T18:16:41Z</cp:lastPrinted>
  <dcterms:created xsi:type="dcterms:W3CDTF">2015-12-17T14:46:49Z</dcterms:created>
  <dcterms:modified xsi:type="dcterms:W3CDTF">2022-10-14T19:43:54Z</dcterms:modified>
</cp:coreProperties>
</file>